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0" windowWidth="19460" windowHeight="9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<sst xmlns="http://schemas.openxmlformats.org/spreadsheetml/2006/main" count="26" uniqueCount="26">
  <si>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Enter the sample size, and then enter either the observed number of "successes" or the observed proportion (don't enter both).</t>
  </si>
  <si>
    <t xml:space="preserve">total sample size, N: </t>
  </si>
  <si>
    <t>or</t>
  </si>
  <si>
    <t>proportion of successes, p:</t>
  </si>
  <si>
    <t>number of successes, s:</t>
  </si>
  <si>
    <t>exact binomial:</t>
  </si>
  <si>
    <t>normal approximation:</t>
  </si>
  <si>
    <t>lower conf. limit</t>
  </si>
  <si>
    <t>upper conf. limit</t>
  </si>
  <si>
    <t>lower conf. interval</t>
  </si>
  <si>
    <t>upper conf. interval</t>
  </si>
  <si>
    <t>proportion</t>
  </si>
  <si>
    <t xml:space="preserve">   ("Successes" is statistical jargon for whatever you're calculating the proportion of.) </t>
  </si>
  <si>
    <t>N</t>
  </si>
  <si>
    <t>s</t>
  </si>
  <si>
    <t>lower CL</t>
  </si>
  <si>
    <t>upper CL</t>
  </si>
  <si>
    <t>prop</t>
  </si>
  <si>
    <t>normal CI</t>
  </si>
  <si>
    <t>binomial</t>
  </si>
  <si>
    <t>normal</t>
  </si>
  <si>
    <t>If the exact binomial values are blank, it probably means N is too big; in that case, use the normal approximation.</t>
  </si>
  <si>
    <r>
      <t xml:space="preserve">This spreadsheet calculates </t>
    </r>
    <r>
      <rPr>
        <b/>
        <sz val="12"/>
        <rFont val="Arial"/>
        <family val="0"/>
      </rPr>
      <t>95% confidence limits</t>
    </r>
    <r>
      <rPr>
        <sz val="12"/>
        <rFont val="Arial"/>
        <family val="0"/>
      </rPr>
      <t xml:space="preserve"> for binomial proportions. </t>
    </r>
  </si>
  <si>
    <r>
      <t xml:space="preserve">The spreadsheet calculates the lower and upper 95% confidence </t>
    </r>
    <r>
      <rPr>
        <b/>
        <sz val="12"/>
        <rFont val="Arial"/>
        <family val="0"/>
      </rPr>
      <t>limits,</t>
    </r>
    <r>
      <rPr>
        <sz val="12"/>
        <rFont val="Arial"/>
        <family val="0"/>
      </rPr>
      <t xml:space="preserve"> using both the exact binomial calculation and the normal approximation.</t>
    </r>
  </si>
  <si>
    <r>
      <t xml:space="preserve">It also calculates confidence </t>
    </r>
    <r>
      <rPr>
        <b/>
        <sz val="12"/>
        <rFont val="Arial"/>
        <family val="0"/>
      </rPr>
      <t>intervals,</t>
    </r>
    <r>
      <rPr>
        <sz val="12"/>
        <rFont val="Arial"/>
        <family val="0"/>
      </rPr>
      <t xml:space="preserve"> the difference between the observed proportion and the confidence limits; this is useful for graphing.</t>
    </r>
  </si>
  <si>
    <t>For more information, see http://www.biostathandbook.com/confidence.html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</si>
</sst>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"/>
    <numFmt numFmtId="170" formatCode="[&gt;0.00001]0.######;[&lt;-0.00001]0.######;0"/>
    <numFmt numFmtId="171" formatCode="[&gt;0.001]0.####;[&lt;-0.001]0.####;0"/>
    <numFmt numFmtId="172" formatCode="[&gt;0.0001]0.####;[&lt;-0.001]0.####;0"/>
    <numFmt numFmtId="173" formatCode="[&gt;0.0001]0.#####;[&lt;-0.00001]0.#####;0"/>
    <numFmt numFmtId="174" formatCode="[&gt;0.00001]0.#####;[&lt;-0.00001]0.#####;0"/>
    <numFmt numFmtId="175" formatCode="[&gt;0.01]0.###;[&gt;0.00001]0.#####;0.00E-####"/>
    <numFmt numFmtId="176" formatCode="[&gt;0.01]0.###;[&gt;0.00001]0.#####;0.####"/>
    <numFmt numFmtId="177" formatCode="General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76" fontId="4" fillId="0" borderId="1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0" fontId="4" fillId="0" borderId="0" xfId="0" applyFont="1" applyAlignment="1">
      <alignment horizontal="right"/>
    </xf>
    <xf numFmtId="176" fontId="4" fillId="0" borderId="4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B10" sqref="B10"/>
    </sheetView>
  </sheetViews>
  <sheetFormatPr defaultColWidth="11.00390625" defaultRowHeight="12"/>
  <cols>
    <col min="1" max="1" width="39.00390625" style="3" customWidth="1"/>
    <col min="2" max="2" width="15.625" style="3" customWidth="1"/>
    <col min="3" max="3" width="12.00390625" style="3" customWidth="1"/>
    <col min="4" max="4" width="13.00390625" style="3" customWidth="1"/>
    <col min="5" max="6" width="12.875" style="3" bestFit="1" customWidth="1"/>
  </cols>
  <sheetData>
    <row r="1" s="1" customFormat="1" ht="18" customHeight="1">
      <c r="A1" s="1" t="s">
        <v>22</v>
      </c>
    </row>
    <row r="2" s="1" customFormat="1" ht="18" customHeight="1">
      <c r="A2" s="1" t="s">
        <v>0</v>
      </c>
    </row>
    <row r="3" s="1" customFormat="1" ht="18" customHeight="1">
      <c r="A3" s="1" t="s">
        <v>12</v>
      </c>
    </row>
    <row r="4" s="1" customFormat="1" ht="18" customHeight="1">
      <c r="A4" s="1" t="s">
        <v>23</v>
      </c>
    </row>
    <row r="5" s="1" customFormat="1" ht="18" customHeight="1">
      <c r="A5" s="1" t="s">
        <v>24</v>
      </c>
    </row>
    <row r="6" s="1" customFormat="1" ht="18" customHeight="1">
      <c r="A6" s="1" t="s">
        <v>21</v>
      </c>
    </row>
    <row r="7" s="1" customFormat="1" ht="18" customHeight="1"/>
    <row r="8" s="1" customFormat="1" ht="18" customHeight="1">
      <c r="A8" s="1" t="s">
        <v>25</v>
      </c>
    </row>
    <row r="9" s="2" customFormat="1" ht="18" customHeight="1"/>
    <row r="10" spans="1:2" s="2" customFormat="1" ht="18" customHeight="1">
      <c r="A10" s="4" t="s">
        <v>1</v>
      </c>
      <c r="B10" s="19">
        <v>100</v>
      </c>
    </row>
    <row r="11" spans="1:3" s="2" customFormat="1" ht="18" customHeight="1">
      <c r="A11" s="4" t="s">
        <v>4</v>
      </c>
      <c r="B11" s="20">
        <v>10</v>
      </c>
      <c r="C11" s="5">
        <f>IF(COUNT(B11,B13)=2,"&lt;--- Only enter a value for number OR proportion, not both!","")</f>
      </c>
    </row>
    <row r="12" spans="1:3" s="2" customFormat="1" ht="18" customHeight="1">
      <c r="A12" s="4" t="s">
        <v>2</v>
      </c>
      <c r="B12" s="6"/>
      <c r="C12" s="5"/>
    </row>
    <row r="13" spans="1:3" s="2" customFormat="1" ht="18" customHeight="1">
      <c r="A13" s="4" t="s">
        <v>3</v>
      </c>
      <c r="B13" s="21"/>
      <c r="C13" s="5">
        <f>IF(COUNT(B11,B13)=2,"&lt;--- Only enter a value for number OR proportion, not both!","")</f>
      </c>
    </row>
    <row r="14" spans="1:3" s="2" customFormat="1" ht="15">
      <c r="A14" s="4"/>
      <c r="B14" s="6"/>
      <c r="C14" s="5"/>
    </row>
    <row r="15" spans="1:6" s="2" customFormat="1" ht="51.75" customHeight="1" thickBot="1">
      <c r="A15" s="4"/>
      <c r="B15" s="7" t="s">
        <v>11</v>
      </c>
      <c r="C15" s="8" t="s">
        <v>7</v>
      </c>
      <c r="D15" s="7" t="s">
        <v>8</v>
      </c>
      <c r="E15" s="7" t="s">
        <v>9</v>
      </c>
      <c r="F15" s="7" t="s">
        <v>10</v>
      </c>
    </row>
    <row r="16" spans="1:6" s="2" customFormat="1" ht="18" customHeight="1">
      <c r="A16" s="4" t="s">
        <v>5</v>
      </c>
      <c r="B16" s="9">
        <f>IF(ISNUMBER(B11),B11/B10,B13)</f>
        <v>0.1</v>
      </c>
      <c r="C16" s="10">
        <f>IF(ISNUMBER(D21),IF(B16&gt;0.00001,D21,0),"")</f>
        <v>0.04900468921964003</v>
      </c>
      <c r="D16" s="11">
        <f>IF(ISNUMBER(E21),IF(B16&lt;0.999999,E21,1),"")</f>
        <v>0.17622259774002114</v>
      </c>
      <c r="E16" s="11">
        <f>IF(ISNUMBER(C16),B16-C16,"")</f>
        <v>0.05099531078035997</v>
      </c>
      <c r="F16" s="12">
        <f>IF(ISNUMBER(D16),D16-B16,"")</f>
        <v>0.07622259774002113</v>
      </c>
    </row>
    <row r="17" spans="1:6" s="2" customFormat="1" ht="18" customHeight="1" thickBot="1">
      <c r="A17" s="13" t="s">
        <v>6</v>
      </c>
      <c r="B17" s="14">
        <f>B16</f>
        <v>0.1</v>
      </c>
      <c r="C17" s="15">
        <f>IF(AND(A21&gt;0.5,A21&lt;B21),D22,"")</f>
        <v>0.0412</v>
      </c>
      <c r="D17" s="16">
        <f>IF(AND(A21&gt;0.5,A21&lt;B21),E22,"")</f>
        <v>0.1588</v>
      </c>
      <c r="E17" s="16">
        <f>IF(ISNUMBER(D17),B17-C17,"")</f>
        <v>0.058800000000000005</v>
      </c>
      <c r="F17" s="17">
        <f>IF(ISNUMBER(D17),D17-B17,"")</f>
        <v>0.05879999999999999</v>
      </c>
    </row>
    <row r="18" spans="1:3" ht="15">
      <c r="A18" s="4"/>
      <c r="B18" s="6"/>
      <c r="C18" s="5">
        <f>IF(AND(ISNUMBER(B10),OR(ISNUMBER(B11),ISNUMBER(B13)),NOT(ISNUMBER(C17))),"The normal approximation doesn't work when p=0 or p=1.","")</f>
      </c>
    </row>
    <row r="19" spans="1:3" ht="15">
      <c r="A19" s="4"/>
      <c r="B19" s="6"/>
      <c r="C19" s="5"/>
    </row>
    <row r="20" spans="1:7" ht="15" hidden="1">
      <c r="A20" s="4" t="s">
        <v>14</v>
      </c>
      <c r="B20" s="6" t="s">
        <v>13</v>
      </c>
      <c r="C20" s="5"/>
      <c r="D20" s="3" t="s">
        <v>15</v>
      </c>
      <c r="E20" s="3" t="s">
        <v>16</v>
      </c>
      <c r="F20" s="3" t="s">
        <v>17</v>
      </c>
      <c r="G20" t="s">
        <v>18</v>
      </c>
    </row>
    <row r="21" spans="1:7" ht="12.75" hidden="1">
      <c r="A21" s="3">
        <f>IF(ISNUMBER(B11),B11,ROUND(B13*B10,0))</f>
        <v>10</v>
      </c>
      <c r="B21" s="3">
        <f>B10</f>
        <v>100</v>
      </c>
      <c r="C21" s="18" t="s">
        <v>19</v>
      </c>
      <c r="D21" s="3">
        <f>A73</f>
        <v>0.04900468921964003</v>
      </c>
      <c r="E21" s="3">
        <f>D73</f>
        <v>0.17622259774002114</v>
      </c>
      <c r="F21" s="3">
        <f>A21/B21</f>
        <v>0.1</v>
      </c>
      <c r="G21">
        <f>1.96*SQRT(F21*(1-F21)/B21)</f>
        <v>0.058800000000000005</v>
      </c>
    </row>
    <row r="22" spans="3:5" ht="12.75" hidden="1">
      <c r="C22" s="18" t="s">
        <v>20</v>
      </c>
      <c r="D22" s="3">
        <f>F21-G21</f>
        <v>0.0412</v>
      </c>
      <c r="E22" s="3">
        <f>F21+G21</f>
        <v>0.1588</v>
      </c>
    </row>
    <row r="23" ht="12.75" hidden="1"/>
    <row r="24" spans="1:5" ht="12.75" hidden="1">
      <c r="A24" s="3">
        <f>IF(AND(ISNUMBER(C17),C17&gt;0),C17,B16)</f>
        <v>0.0412</v>
      </c>
      <c r="B24" s="3">
        <f aca="true" t="shared" si="0" ref="B24:B55">BINOMDIST(A$21-1,B$21,A24,TRUE)</f>
        <v>0.9916611106429839</v>
      </c>
      <c r="D24" s="3">
        <f>IF(AND(ISNUMBER(D17),D17&lt;1),D17,B16)</f>
        <v>0.1588</v>
      </c>
      <c r="E24" s="3">
        <f aca="true" t="shared" si="1" ref="E24:E55">BINOMDIST(A$21,B$21,D24,TRUE)</f>
        <v>0.06455637267462544</v>
      </c>
    </row>
    <row r="25" spans="1:5" ht="12.75" hidden="1">
      <c r="A25" s="3">
        <f>IF(A24&gt;0.5,A24-1/B10,A24+1/B10)</f>
        <v>0.0512</v>
      </c>
      <c r="B25" s="3">
        <f t="shared" si="0"/>
        <v>0.967591275023069</v>
      </c>
      <c r="D25" s="3">
        <f>IF(D24&gt;0.5,D24-1/B10,D24+1/B10)</f>
        <v>0.1688</v>
      </c>
      <c r="E25" s="3">
        <f t="shared" si="1"/>
        <v>0.0380042358783569</v>
      </c>
    </row>
    <row r="26" spans="1:5" ht="12.75" hidden="1">
      <c r="A26" s="3">
        <f>IF(ABS(B24-B25)&gt;0.0000001,MAX(A24-(A24-A25)*(0.975-B24)/(B25-B24),0.00001),A25)</f>
        <v>0.0481219877136173</v>
      </c>
      <c r="B26" s="3">
        <f t="shared" si="0"/>
        <v>0.9776010322845817</v>
      </c>
      <c r="D26" s="3">
        <f>IF(ABS(E24-E25)&gt;0.0000001,MIN(D24-(D24-D25)*(0.025-E24)/(E25-E24),0.99999),D25)</f>
        <v>0.17369762310963405</v>
      </c>
      <c r="E26" s="3">
        <f t="shared" si="1"/>
        <v>0.028896807603548083</v>
      </c>
    </row>
    <row r="27" spans="1:5" ht="12.75" hidden="1">
      <c r="A27" s="3">
        <f aca="true" t="shared" si="2" ref="A27:A73">IF(ABS(B25-B26)&gt;0.0000001,MAX(A25-(A25-A26)*(0.975-B25)/(B26-B25),0.00001),A26)</f>
        <v>0.048921808240734735</v>
      </c>
      <c r="B27" s="3">
        <f t="shared" si="0"/>
        <v>0.9752531332774305</v>
      </c>
      <c r="D27" s="3">
        <f aca="true" t="shared" si="3" ref="D27:D73">IF(ABS(E25-E26)&gt;0.0000001,MIN(D25-(D25-D26)*(0.025-E25)/(E26-E25),0.99999),D26)</f>
        <v>0.17579317570659758</v>
      </c>
      <c r="E27" s="3">
        <f t="shared" si="1"/>
        <v>0.025627931211589884</v>
      </c>
    </row>
    <row r="28" spans="1:5" ht="12.75" hidden="1">
      <c r="A28" s="3">
        <f t="shared" si="2"/>
        <v>0.04900803903293183</v>
      </c>
      <c r="B28" s="3">
        <f t="shared" si="0"/>
        <v>0.9749897297150482</v>
      </c>
      <c r="D28" s="3">
        <f t="shared" si="3"/>
        <v>0.17619571857557814</v>
      </c>
      <c r="E28" s="3">
        <f t="shared" si="1"/>
        <v>0.02503890068939718</v>
      </c>
    </row>
    <row r="29" spans="1:5" ht="12.75" hidden="1">
      <c r="A29" s="3">
        <f t="shared" si="2"/>
        <v>0.04900467683539936</v>
      </c>
      <c r="B29" s="3">
        <f t="shared" si="0"/>
        <v>0.975000037969185</v>
      </c>
      <c r="D29" s="3">
        <f t="shared" si="3"/>
        <v>0.17622230326775498</v>
      </c>
      <c r="E29" s="3">
        <f t="shared" si="1"/>
        <v>0.025000425882527526</v>
      </c>
    </row>
    <row r="30" spans="1:5" ht="12.75" hidden="1">
      <c r="A30" s="3">
        <f t="shared" si="2"/>
        <v>0.04900468921964003</v>
      </c>
      <c r="B30" s="3">
        <f t="shared" si="0"/>
        <v>0.9750000000056532</v>
      </c>
      <c r="D30" s="3">
        <f t="shared" si="3"/>
        <v>0.17622259753709169</v>
      </c>
      <c r="E30" s="3">
        <f t="shared" si="1"/>
        <v>0.025000000293488093</v>
      </c>
    </row>
    <row r="31" spans="1:5" ht="12.75" hidden="1">
      <c r="A31" s="3">
        <f t="shared" si="2"/>
        <v>0.04900468921964003</v>
      </c>
      <c r="B31" s="3">
        <f t="shared" si="0"/>
        <v>0.9750000000056532</v>
      </c>
      <c r="D31" s="3">
        <f t="shared" si="3"/>
        <v>0.17622259774002114</v>
      </c>
      <c r="E31" s="3">
        <f t="shared" si="1"/>
        <v>0.02500000000000227</v>
      </c>
    </row>
    <row r="32" spans="1:5" ht="12.75" hidden="1">
      <c r="A32" s="3">
        <f t="shared" si="2"/>
        <v>0.04900468921964003</v>
      </c>
      <c r="B32" s="3">
        <f t="shared" si="0"/>
        <v>0.9750000000056532</v>
      </c>
      <c r="D32" s="3">
        <f t="shared" si="3"/>
        <v>0.17622259774002114</v>
      </c>
      <c r="E32" s="3">
        <f t="shared" si="1"/>
        <v>0.02500000000000227</v>
      </c>
    </row>
    <row r="33" spans="1:5" ht="12.75" hidden="1">
      <c r="A33" s="3">
        <f t="shared" si="2"/>
        <v>0.04900468921964003</v>
      </c>
      <c r="B33" s="3">
        <f t="shared" si="0"/>
        <v>0.9750000000056532</v>
      </c>
      <c r="D33" s="3">
        <f t="shared" si="3"/>
        <v>0.17622259774002114</v>
      </c>
      <c r="E33" s="3">
        <f t="shared" si="1"/>
        <v>0.02500000000000227</v>
      </c>
    </row>
    <row r="34" spans="1:5" ht="12.75" hidden="1">
      <c r="A34" s="3">
        <f t="shared" si="2"/>
        <v>0.04900468921964003</v>
      </c>
      <c r="B34" s="3">
        <f t="shared" si="0"/>
        <v>0.9750000000056532</v>
      </c>
      <c r="D34" s="3">
        <f t="shared" si="3"/>
        <v>0.17622259774002114</v>
      </c>
      <c r="E34" s="3">
        <f t="shared" si="1"/>
        <v>0.02500000000000227</v>
      </c>
    </row>
    <row r="35" spans="1:5" ht="12.75" hidden="1">
      <c r="A35" s="3">
        <f t="shared" si="2"/>
        <v>0.04900468921964003</v>
      </c>
      <c r="B35" s="3">
        <f t="shared" si="0"/>
        <v>0.9750000000056532</v>
      </c>
      <c r="D35" s="3">
        <f t="shared" si="3"/>
        <v>0.17622259774002114</v>
      </c>
      <c r="E35" s="3">
        <f t="shared" si="1"/>
        <v>0.02500000000000227</v>
      </c>
    </row>
    <row r="36" spans="1:5" ht="12.75" hidden="1">
      <c r="A36" s="3">
        <f t="shared" si="2"/>
        <v>0.04900468921964003</v>
      </c>
      <c r="B36" s="3">
        <f t="shared" si="0"/>
        <v>0.9750000000056532</v>
      </c>
      <c r="D36" s="3">
        <f t="shared" si="3"/>
        <v>0.17622259774002114</v>
      </c>
      <c r="E36" s="3">
        <f t="shared" si="1"/>
        <v>0.02500000000000227</v>
      </c>
    </row>
    <row r="37" spans="1:5" ht="12.75" hidden="1">
      <c r="A37" s="3">
        <f t="shared" si="2"/>
        <v>0.04900468921964003</v>
      </c>
      <c r="B37" s="3">
        <f t="shared" si="0"/>
        <v>0.9750000000056532</v>
      </c>
      <c r="D37" s="3">
        <f t="shared" si="3"/>
        <v>0.17622259774002114</v>
      </c>
      <c r="E37" s="3">
        <f t="shared" si="1"/>
        <v>0.02500000000000227</v>
      </c>
    </row>
    <row r="38" spans="1:5" ht="12.75" hidden="1">
      <c r="A38" s="3">
        <f t="shared" si="2"/>
        <v>0.04900468921964003</v>
      </c>
      <c r="B38" s="3">
        <f t="shared" si="0"/>
        <v>0.9750000000056532</v>
      </c>
      <c r="D38" s="3">
        <f t="shared" si="3"/>
        <v>0.17622259774002114</v>
      </c>
      <c r="E38" s="3">
        <f t="shared" si="1"/>
        <v>0.02500000000000227</v>
      </c>
    </row>
    <row r="39" spans="1:5" ht="12.75" hidden="1">
      <c r="A39" s="3">
        <f t="shared" si="2"/>
        <v>0.04900468921964003</v>
      </c>
      <c r="B39" s="3">
        <f t="shared" si="0"/>
        <v>0.9750000000056532</v>
      </c>
      <c r="D39" s="3">
        <f t="shared" si="3"/>
        <v>0.17622259774002114</v>
      </c>
      <c r="E39" s="3">
        <f t="shared" si="1"/>
        <v>0.02500000000000227</v>
      </c>
    </row>
    <row r="40" spans="1:5" ht="12.75" hidden="1">
      <c r="A40" s="3">
        <f t="shared" si="2"/>
        <v>0.04900468921964003</v>
      </c>
      <c r="B40" s="3">
        <f t="shared" si="0"/>
        <v>0.9750000000056532</v>
      </c>
      <c r="D40" s="3">
        <f t="shared" si="3"/>
        <v>0.17622259774002114</v>
      </c>
      <c r="E40" s="3">
        <f t="shared" si="1"/>
        <v>0.02500000000000227</v>
      </c>
    </row>
    <row r="41" spans="1:5" ht="12.75" hidden="1">
      <c r="A41" s="3">
        <f t="shared" si="2"/>
        <v>0.04900468921964003</v>
      </c>
      <c r="B41" s="3">
        <f t="shared" si="0"/>
        <v>0.9750000000056532</v>
      </c>
      <c r="D41" s="3">
        <f t="shared" si="3"/>
        <v>0.17622259774002114</v>
      </c>
      <c r="E41" s="3">
        <f t="shared" si="1"/>
        <v>0.02500000000000227</v>
      </c>
    </row>
    <row r="42" spans="1:5" ht="12.75" hidden="1">
      <c r="A42" s="3">
        <f t="shared" si="2"/>
        <v>0.04900468921964003</v>
      </c>
      <c r="B42" s="3">
        <f t="shared" si="0"/>
        <v>0.9750000000056532</v>
      </c>
      <c r="D42" s="3">
        <f t="shared" si="3"/>
        <v>0.17622259774002114</v>
      </c>
      <c r="E42" s="3">
        <f t="shared" si="1"/>
        <v>0.02500000000000227</v>
      </c>
    </row>
    <row r="43" spans="1:5" ht="12.75" hidden="1">
      <c r="A43" s="3">
        <f t="shared" si="2"/>
        <v>0.04900468921964003</v>
      </c>
      <c r="B43" s="3">
        <f t="shared" si="0"/>
        <v>0.9750000000056532</v>
      </c>
      <c r="D43" s="3">
        <f t="shared" si="3"/>
        <v>0.17622259774002114</v>
      </c>
      <c r="E43" s="3">
        <f t="shared" si="1"/>
        <v>0.02500000000000227</v>
      </c>
    </row>
    <row r="44" spans="1:5" ht="12.75" hidden="1">
      <c r="A44" s="3">
        <f t="shared" si="2"/>
        <v>0.04900468921964003</v>
      </c>
      <c r="B44" s="3">
        <f t="shared" si="0"/>
        <v>0.9750000000056532</v>
      </c>
      <c r="D44" s="3">
        <f t="shared" si="3"/>
        <v>0.17622259774002114</v>
      </c>
      <c r="E44" s="3">
        <f t="shared" si="1"/>
        <v>0.02500000000000227</v>
      </c>
    </row>
    <row r="45" spans="1:5" ht="12.75" hidden="1">
      <c r="A45" s="3">
        <f t="shared" si="2"/>
        <v>0.04900468921964003</v>
      </c>
      <c r="B45" s="3">
        <f t="shared" si="0"/>
        <v>0.9750000000056532</v>
      </c>
      <c r="D45" s="3">
        <f t="shared" si="3"/>
        <v>0.17622259774002114</v>
      </c>
      <c r="E45" s="3">
        <f t="shared" si="1"/>
        <v>0.02500000000000227</v>
      </c>
    </row>
    <row r="46" spans="1:5" ht="12.75" hidden="1">
      <c r="A46" s="3">
        <f t="shared" si="2"/>
        <v>0.04900468921964003</v>
      </c>
      <c r="B46" s="3">
        <f t="shared" si="0"/>
        <v>0.9750000000056532</v>
      </c>
      <c r="D46" s="3">
        <f t="shared" si="3"/>
        <v>0.17622259774002114</v>
      </c>
      <c r="E46" s="3">
        <f t="shared" si="1"/>
        <v>0.02500000000000227</v>
      </c>
    </row>
    <row r="47" spans="1:5" ht="12.75" hidden="1">
      <c r="A47" s="3">
        <f t="shared" si="2"/>
        <v>0.04900468921964003</v>
      </c>
      <c r="B47" s="3">
        <f t="shared" si="0"/>
        <v>0.9750000000056532</v>
      </c>
      <c r="D47" s="3">
        <f t="shared" si="3"/>
        <v>0.17622259774002114</v>
      </c>
      <c r="E47" s="3">
        <f t="shared" si="1"/>
        <v>0.02500000000000227</v>
      </c>
    </row>
    <row r="48" spans="1:5" ht="12.75" hidden="1">
      <c r="A48" s="3">
        <f t="shared" si="2"/>
        <v>0.04900468921964003</v>
      </c>
      <c r="B48" s="3">
        <f t="shared" si="0"/>
        <v>0.9750000000056532</v>
      </c>
      <c r="D48" s="3">
        <f t="shared" si="3"/>
        <v>0.17622259774002114</v>
      </c>
      <c r="E48" s="3">
        <f t="shared" si="1"/>
        <v>0.02500000000000227</v>
      </c>
    </row>
    <row r="49" spans="1:5" ht="12.75" hidden="1">
      <c r="A49" s="3">
        <f t="shared" si="2"/>
        <v>0.04900468921964003</v>
      </c>
      <c r="B49" s="3">
        <f t="shared" si="0"/>
        <v>0.9750000000056532</v>
      </c>
      <c r="D49" s="3">
        <f t="shared" si="3"/>
        <v>0.17622259774002114</v>
      </c>
      <c r="E49" s="3">
        <f t="shared" si="1"/>
        <v>0.02500000000000227</v>
      </c>
    </row>
    <row r="50" spans="1:5" ht="12.75" hidden="1">
      <c r="A50" s="3">
        <f t="shared" si="2"/>
        <v>0.04900468921964003</v>
      </c>
      <c r="B50" s="3">
        <f t="shared" si="0"/>
        <v>0.9750000000056532</v>
      </c>
      <c r="D50" s="3">
        <f t="shared" si="3"/>
        <v>0.17622259774002114</v>
      </c>
      <c r="E50" s="3">
        <f t="shared" si="1"/>
        <v>0.02500000000000227</v>
      </c>
    </row>
    <row r="51" spans="1:5" ht="12.75" hidden="1">
      <c r="A51" s="3">
        <f t="shared" si="2"/>
        <v>0.04900468921964003</v>
      </c>
      <c r="B51" s="3">
        <f t="shared" si="0"/>
        <v>0.9750000000056532</v>
      </c>
      <c r="D51" s="3">
        <f t="shared" si="3"/>
        <v>0.17622259774002114</v>
      </c>
      <c r="E51" s="3">
        <f t="shared" si="1"/>
        <v>0.02500000000000227</v>
      </c>
    </row>
    <row r="52" spans="1:5" ht="12.75" hidden="1">
      <c r="A52" s="3">
        <f t="shared" si="2"/>
        <v>0.04900468921964003</v>
      </c>
      <c r="B52" s="3">
        <f t="shared" si="0"/>
        <v>0.9750000000056532</v>
      </c>
      <c r="D52" s="3">
        <f t="shared" si="3"/>
        <v>0.17622259774002114</v>
      </c>
      <c r="E52" s="3">
        <f t="shared" si="1"/>
        <v>0.02500000000000227</v>
      </c>
    </row>
    <row r="53" spans="1:5" ht="12.75" hidden="1">
      <c r="A53" s="3">
        <f t="shared" si="2"/>
        <v>0.04900468921964003</v>
      </c>
      <c r="B53" s="3">
        <f t="shared" si="0"/>
        <v>0.9750000000056532</v>
      </c>
      <c r="D53" s="3">
        <f t="shared" si="3"/>
        <v>0.17622259774002114</v>
      </c>
      <c r="E53" s="3">
        <f t="shared" si="1"/>
        <v>0.02500000000000227</v>
      </c>
    </row>
    <row r="54" spans="1:5" ht="12.75" hidden="1">
      <c r="A54" s="3">
        <f t="shared" si="2"/>
        <v>0.04900468921964003</v>
      </c>
      <c r="B54" s="3">
        <f t="shared" si="0"/>
        <v>0.9750000000056532</v>
      </c>
      <c r="D54" s="3">
        <f t="shared" si="3"/>
        <v>0.17622259774002114</v>
      </c>
      <c r="E54" s="3">
        <f t="shared" si="1"/>
        <v>0.02500000000000227</v>
      </c>
    </row>
    <row r="55" spans="1:5" ht="12.75" hidden="1">
      <c r="A55" s="3">
        <f t="shared" si="2"/>
        <v>0.04900468921964003</v>
      </c>
      <c r="B55" s="3">
        <f t="shared" si="0"/>
        <v>0.9750000000056532</v>
      </c>
      <c r="D55" s="3">
        <f t="shared" si="3"/>
        <v>0.17622259774002114</v>
      </c>
      <c r="E55" s="3">
        <f t="shared" si="1"/>
        <v>0.02500000000000227</v>
      </c>
    </row>
    <row r="56" spans="1:5" ht="12.75" hidden="1">
      <c r="A56" s="3">
        <f t="shared" si="2"/>
        <v>0.04900468921964003</v>
      </c>
      <c r="B56" s="3">
        <f aca="true" t="shared" si="4" ref="B56:B73">BINOMDIST(A$21-1,B$21,A56,TRUE)</f>
        <v>0.9750000000056532</v>
      </c>
      <c r="D56" s="3">
        <f t="shared" si="3"/>
        <v>0.17622259774002114</v>
      </c>
      <c r="E56" s="3">
        <f aca="true" t="shared" si="5" ref="E56:E73">BINOMDIST(A$21,B$21,D56,TRUE)</f>
        <v>0.02500000000000227</v>
      </c>
    </row>
    <row r="57" spans="1:5" ht="12.75" hidden="1">
      <c r="A57" s="3">
        <f t="shared" si="2"/>
        <v>0.04900468921964003</v>
      </c>
      <c r="B57" s="3">
        <f t="shared" si="4"/>
        <v>0.9750000000056532</v>
      </c>
      <c r="D57" s="3">
        <f t="shared" si="3"/>
        <v>0.17622259774002114</v>
      </c>
      <c r="E57" s="3">
        <f t="shared" si="5"/>
        <v>0.02500000000000227</v>
      </c>
    </row>
    <row r="58" spans="1:5" ht="12.75" hidden="1">
      <c r="A58" s="3">
        <f t="shared" si="2"/>
        <v>0.04900468921964003</v>
      </c>
      <c r="B58" s="3">
        <f t="shared" si="4"/>
        <v>0.9750000000056532</v>
      </c>
      <c r="D58" s="3">
        <f t="shared" si="3"/>
        <v>0.17622259774002114</v>
      </c>
      <c r="E58" s="3">
        <f t="shared" si="5"/>
        <v>0.02500000000000227</v>
      </c>
    </row>
    <row r="59" spans="1:5" ht="12.75" hidden="1">
      <c r="A59" s="3">
        <f t="shared" si="2"/>
        <v>0.04900468921964003</v>
      </c>
      <c r="B59" s="3">
        <f t="shared" si="4"/>
        <v>0.9750000000056532</v>
      </c>
      <c r="D59" s="3">
        <f t="shared" si="3"/>
        <v>0.17622259774002114</v>
      </c>
      <c r="E59" s="3">
        <f t="shared" si="5"/>
        <v>0.02500000000000227</v>
      </c>
    </row>
    <row r="60" spans="1:5" ht="12.75" hidden="1">
      <c r="A60" s="3">
        <f t="shared" si="2"/>
        <v>0.04900468921964003</v>
      </c>
      <c r="B60" s="3">
        <f t="shared" si="4"/>
        <v>0.9750000000056532</v>
      </c>
      <c r="D60" s="3">
        <f t="shared" si="3"/>
        <v>0.17622259774002114</v>
      </c>
      <c r="E60" s="3">
        <f t="shared" si="5"/>
        <v>0.02500000000000227</v>
      </c>
    </row>
    <row r="61" spans="1:5" ht="12.75" hidden="1">
      <c r="A61" s="3">
        <f t="shared" si="2"/>
        <v>0.04900468921964003</v>
      </c>
      <c r="B61" s="3">
        <f t="shared" si="4"/>
        <v>0.9750000000056532</v>
      </c>
      <c r="D61" s="3">
        <f t="shared" si="3"/>
        <v>0.17622259774002114</v>
      </c>
      <c r="E61" s="3">
        <f t="shared" si="5"/>
        <v>0.02500000000000227</v>
      </c>
    </row>
    <row r="62" spans="1:5" ht="12.75" hidden="1">
      <c r="A62" s="3">
        <f t="shared" si="2"/>
        <v>0.04900468921964003</v>
      </c>
      <c r="B62" s="3">
        <f t="shared" si="4"/>
        <v>0.9750000000056532</v>
      </c>
      <c r="D62" s="3">
        <f t="shared" si="3"/>
        <v>0.17622259774002114</v>
      </c>
      <c r="E62" s="3">
        <f t="shared" si="5"/>
        <v>0.02500000000000227</v>
      </c>
    </row>
    <row r="63" spans="1:5" ht="12.75" hidden="1">
      <c r="A63" s="3">
        <f t="shared" si="2"/>
        <v>0.04900468921964003</v>
      </c>
      <c r="B63" s="3">
        <f t="shared" si="4"/>
        <v>0.9750000000056532</v>
      </c>
      <c r="D63" s="3">
        <f t="shared" si="3"/>
        <v>0.17622259774002114</v>
      </c>
      <c r="E63" s="3">
        <f t="shared" si="5"/>
        <v>0.02500000000000227</v>
      </c>
    </row>
    <row r="64" spans="1:5" ht="12.75" hidden="1">
      <c r="A64" s="3">
        <f t="shared" si="2"/>
        <v>0.04900468921964003</v>
      </c>
      <c r="B64" s="3">
        <f t="shared" si="4"/>
        <v>0.9750000000056532</v>
      </c>
      <c r="D64" s="3">
        <f t="shared" si="3"/>
        <v>0.17622259774002114</v>
      </c>
      <c r="E64" s="3">
        <f t="shared" si="5"/>
        <v>0.02500000000000227</v>
      </c>
    </row>
    <row r="65" spans="1:5" ht="12.75" hidden="1">
      <c r="A65" s="3">
        <f t="shared" si="2"/>
        <v>0.04900468921964003</v>
      </c>
      <c r="B65" s="3">
        <f t="shared" si="4"/>
        <v>0.9750000000056532</v>
      </c>
      <c r="D65" s="3">
        <f t="shared" si="3"/>
        <v>0.17622259774002114</v>
      </c>
      <c r="E65" s="3">
        <f t="shared" si="5"/>
        <v>0.02500000000000227</v>
      </c>
    </row>
    <row r="66" spans="1:5" ht="12.75" hidden="1">
      <c r="A66" s="3">
        <f t="shared" si="2"/>
        <v>0.04900468921964003</v>
      </c>
      <c r="B66" s="3">
        <f t="shared" si="4"/>
        <v>0.9750000000056532</v>
      </c>
      <c r="D66" s="3">
        <f t="shared" si="3"/>
        <v>0.17622259774002114</v>
      </c>
      <c r="E66" s="3">
        <f t="shared" si="5"/>
        <v>0.02500000000000227</v>
      </c>
    </row>
    <row r="67" spans="1:5" ht="12.75" hidden="1">
      <c r="A67" s="3">
        <f t="shared" si="2"/>
        <v>0.04900468921964003</v>
      </c>
      <c r="B67" s="3">
        <f t="shared" si="4"/>
        <v>0.9750000000056532</v>
      </c>
      <c r="D67" s="3">
        <f t="shared" si="3"/>
        <v>0.17622259774002114</v>
      </c>
      <c r="E67" s="3">
        <f t="shared" si="5"/>
        <v>0.02500000000000227</v>
      </c>
    </row>
    <row r="68" spans="1:5" ht="12.75" hidden="1">
      <c r="A68" s="3">
        <f t="shared" si="2"/>
        <v>0.04900468921964003</v>
      </c>
      <c r="B68" s="3">
        <f t="shared" si="4"/>
        <v>0.9750000000056532</v>
      </c>
      <c r="D68" s="3">
        <f t="shared" si="3"/>
        <v>0.17622259774002114</v>
      </c>
      <c r="E68" s="3">
        <f t="shared" si="5"/>
        <v>0.02500000000000227</v>
      </c>
    </row>
    <row r="69" spans="1:5" ht="12.75" hidden="1">
      <c r="A69" s="3">
        <f t="shared" si="2"/>
        <v>0.04900468921964003</v>
      </c>
      <c r="B69" s="3">
        <f t="shared" si="4"/>
        <v>0.9750000000056532</v>
      </c>
      <c r="D69" s="3">
        <f t="shared" si="3"/>
        <v>0.17622259774002114</v>
      </c>
      <c r="E69" s="3">
        <f t="shared" si="5"/>
        <v>0.02500000000000227</v>
      </c>
    </row>
    <row r="70" spans="1:5" ht="12.75" hidden="1">
      <c r="A70" s="3">
        <f t="shared" si="2"/>
        <v>0.04900468921964003</v>
      </c>
      <c r="B70" s="3">
        <f t="shared" si="4"/>
        <v>0.9750000000056532</v>
      </c>
      <c r="D70" s="3">
        <f t="shared" si="3"/>
        <v>0.17622259774002114</v>
      </c>
      <c r="E70" s="3">
        <f t="shared" si="5"/>
        <v>0.02500000000000227</v>
      </c>
    </row>
    <row r="71" spans="1:5" ht="12.75" hidden="1">
      <c r="A71" s="3">
        <f t="shared" si="2"/>
        <v>0.04900468921964003</v>
      </c>
      <c r="B71" s="3">
        <f t="shared" si="4"/>
        <v>0.9750000000056532</v>
      </c>
      <c r="D71" s="3">
        <f t="shared" si="3"/>
        <v>0.17622259774002114</v>
      </c>
      <c r="E71" s="3">
        <f t="shared" si="5"/>
        <v>0.02500000000000227</v>
      </c>
    </row>
    <row r="72" spans="1:5" ht="12.75" hidden="1">
      <c r="A72" s="3">
        <f t="shared" si="2"/>
        <v>0.04900468921964003</v>
      </c>
      <c r="B72" s="3">
        <f t="shared" si="4"/>
        <v>0.9750000000056532</v>
      </c>
      <c r="D72" s="3">
        <f t="shared" si="3"/>
        <v>0.17622259774002114</v>
      </c>
      <c r="E72" s="3">
        <f t="shared" si="5"/>
        <v>0.02500000000000227</v>
      </c>
    </row>
    <row r="73" spans="1:5" ht="12.75" hidden="1">
      <c r="A73" s="3">
        <f t="shared" si="2"/>
        <v>0.04900468921964003</v>
      </c>
      <c r="B73" s="3">
        <f t="shared" si="4"/>
        <v>0.9750000000056532</v>
      </c>
      <c r="D73" s="3">
        <f t="shared" si="3"/>
        <v>0.17622259774002114</v>
      </c>
      <c r="E73" s="3">
        <f t="shared" si="5"/>
        <v>0.02500000000000227</v>
      </c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McDonald</cp:lastModifiedBy>
  <dcterms:created xsi:type="dcterms:W3CDTF">2007-09-30T17:20:23Z</dcterms:created>
  <dcterms:modified xsi:type="dcterms:W3CDTF">2015-01-10T20:00:06Z</dcterms:modified>
  <cp:category/>
  <cp:version/>
  <cp:contentType/>
  <cp:contentStatus/>
</cp:coreProperties>
</file>